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0_CUENTA PÚBLICA ASEG 2024\INFORMES CUENTA PÚBLICA 2024_SIRET\"/>
    </mc:Choice>
  </mc:AlternateContent>
  <xr:revisionPtr revIDLastSave="0" documentId="13_ncr:1_{EF17327D-C05B-48E8-9AF1-021A31BE7F52}" xr6:coauthVersionLast="47" xr6:coauthVersionMax="47" xr10:uidLastSave="{00000000-0000-0000-0000-000000000000}"/>
  <bookViews>
    <workbookView xWindow="-120" yWindow="-120" windowWidth="20730" windowHeight="1116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Titles" localSheetId="2">'NDF-02'!$1:$12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1" i="1"/>
  <c r="F27" i="1"/>
  <c r="F26" i="1"/>
  <c r="G25" i="1"/>
  <c r="F23" i="1"/>
  <c r="D23" i="1"/>
  <c r="F24" i="1"/>
  <c r="F19" i="1" l="1"/>
  <c r="F17" i="1"/>
  <c r="D55" i="1" l="1"/>
  <c r="D54" i="1"/>
  <c r="F53" i="1"/>
  <c r="D46" i="1"/>
  <c r="G37" i="1"/>
  <c r="F35" i="1"/>
  <c r="G34" i="1"/>
  <c r="G31" i="1"/>
  <c r="F29" i="1"/>
  <c r="F28" i="1"/>
  <c r="G26" i="1"/>
  <c r="G23" i="1"/>
  <c r="G15" i="1"/>
  <c r="H21" i="1" l="1"/>
  <c r="F13" i="3" l="1"/>
  <c r="F14" i="3"/>
  <c r="F15" i="3"/>
  <c r="F16" i="3"/>
  <c r="F17" i="3"/>
  <c r="F18" i="3"/>
  <c r="F19" i="3"/>
  <c r="F20" i="3"/>
  <c r="F12" i="3"/>
  <c r="F41" i="1" l="1"/>
  <c r="F37" i="1"/>
  <c r="H23" i="1"/>
  <c r="I23" i="1" s="1"/>
  <c r="I87" i="1"/>
  <c r="I88" i="1"/>
  <c r="I93" i="1"/>
  <c r="I96" i="1"/>
  <c r="I106" i="1"/>
  <c r="I116" i="1"/>
  <c r="I117" i="1"/>
  <c r="I124" i="1"/>
  <c r="I126" i="1"/>
  <c r="I129" i="1"/>
  <c r="I136" i="1"/>
  <c r="I140" i="1"/>
  <c r="I148" i="1"/>
  <c r="I149" i="1"/>
  <c r="I152" i="1"/>
  <c r="I157" i="1"/>
  <c r="I21" i="1"/>
  <c r="I40" i="1"/>
  <c r="I63" i="1"/>
  <c r="I72" i="1"/>
  <c r="I77" i="1"/>
  <c r="D78" i="1"/>
  <c r="E78" i="1"/>
  <c r="F78" i="1"/>
  <c r="G78" i="1"/>
  <c r="D74" i="1"/>
  <c r="E74" i="1"/>
  <c r="F74" i="1"/>
  <c r="G74" i="1"/>
  <c r="D66" i="1"/>
  <c r="E66" i="1"/>
  <c r="F66" i="1"/>
  <c r="G66" i="1"/>
  <c r="D62" i="1"/>
  <c r="E62" i="1"/>
  <c r="F62" i="1"/>
  <c r="G62" i="1"/>
  <c r="D52" i="1"/>
  <c r="E52" i="1"/>
  <c r="F52" i="1"/>
  <c r="G52" i="1"/>
  <c r="D32" i="1"/>
  <c r="E32" i="1"/>
  <c r="F32" i="1"/>
  <c r="G32" i="1"/>
  <c r="D42" i="1"/>
  <c r="E42" i="1"/>
  <c r="F42" i="1"/>
  <c r="G42" i="1"/>
  <c r="H17" i="1"/>
  <c r="I17" i="1" s="1"/>
  <c r="H18" i="1"/>
  <c r="I18" i="1" s="1"/>
  <c r="H19" i="1"/>
  <c r="I19" i="1" s="1"/>
  <c r="H20" i="1"/>
  <c r="I20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H41" i="1"/>
  <c r="I41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3" i="1"/>
  <c r="H64" i="1"/>
  <c r="I64" i="1" s="1"/>
  <c r="H65" i="1"/>
  <c r="I65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H73" i="1"/>
  <c r="I73" i="1" s="1"/>
  <c r="H75" i="1"/>
  <c r="I75" i="1" s="1"/>
  <c r="H76" i="1"/>
  <c r="I76" i="1" s="1"/>
  <c r="H77" i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9" i="1"/>
  <c r="I89" i="1" s="1"/>
  <c r="H90" i="1"/>
  <c r="I90" i="1" s="1"/>
  <c r="H91" i="1"/>
  <c r="I91" i="1" s="1"/>
  <c r="H92" i="1"/>
  <c r="I92" i="1" s="1"/>
  <c r="H93" i="1"/>
  <c r="H94" i="1"/>
  <c r="I94" i="1" s="1"/>
  <c r="H95" i="1"/>
  <c r="I95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7" i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H125" i="1"/>
  <c r="I125" i="1" s="1"/>
  <c r="H127" i="1"/>
  <c r="I127" i="1" s="1"/>
  <c r="H128" i="1"/>
  <c r="I128" i="1" s="1"/>
  <c r="H129" i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7" i="1"/>
  <c r="I137" i="1" s="1"/>
  <c r="H138" i="1"/>
  <c r="I138" i="1" s="1"/>
  <c r="H139" i="1"/>
  <c r="I139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9" i="1"/>
  <c r="H150" i="1"/>
  <c r="I150" i="1" s="1"/>
  <c r="H151" i="1"/>
  <c r="I151" i="1" s="1"/>
  <c r="H153" i="1"/>
  <c r="I153" i="1" s="1"/>
  <c r="H154" i="1"/>
  <c r="I154" i="1" s="1"/>
  <c r="H155" i="1"/>
  <c r="I155" i="1" s="1"/>
  <c r="H156" i="1"/>
  <c r="I156" i="1" s="1"/>
  <c r="H157" i="1"/>
  <c r="H158" i="1"/>
  <c r="I158" i="1" s="1"/>
  <c r="H159" i="1"/>
  <c r="I159" i="1" s="1"/>
  <c r="H16" i="1"/>
  <c r="I16" i="1" s="1"/>
  <c r="H15" i="1"/>
  <c r="I15" i="1" s="1"/>
  <c r="D14" i="1"/>
  <c r="E14" i="1"/>
  <c r="F14" i="1"/>
  <c r="G14" i="1"/>
  <c r="E22" i="1"/>
  <c r="F22" i="1"/>
  <c r="G22" i="1"/>
  <c r="D22" i="1" l="1"/>
  <c r="H66" i="1"/>
  <c r="H62" i="1"/>
  <c r="H42" i="1"/>
  <c r="H74" i="1"/>
  <c r="H32" i="1"/>
  <c r="H52" i="1"/>
  <c r="H78" i="1"/>
  <c r="H22" i="1"/>
  <c r="H14" i="1"/>
  <c r="H13" i="1" l="1"/>
  <c r="H161" i="1" l="1"/>
  <c r="D13" i="1" l="1"/>
  <c r="D161" i="1" s="1"/>
  <c r="E13" i="1"/>
  <c r="E161" i="1" s="1"/>
  <c r="F13" i="1"/>
  <c r="F161" i="1" s="1"/>
  <c r="G13" i="1"/>
  <c r="G161" i="1" s="1"/>
  <c r="C78" i="1"/>
  <c r="I78" i="1" s="1"/>
  <c r="C74" i="1"/>
  <c r="I74" i="1" s="1"/>
  <c r="C66" i="1"/>
  <c r="I66" i="1" s="1"/>
  <c r="C62" i="1"/>
  <c r="I62" i="1" s="1"/>
  <c r="C52" i="1"/>
  <c r="I52" i="1" s="1"/>
  <c r="C42" i="1"/>
  <c r="I42" i="1" s="1"/>
  <c r="C32" i="1"/>
  <c r="I32" i="1" s="1"/>
  <c r="C22" i="1"/>
  <c r="I22" i="1" s="1"/>
  <c r="C14" i="1"/>
  <c r="I14" i="1" s="1"/>
  <c r="C13" i="1" l="1"/>
  <c r="C161" i="1" l="1"/>
  <c r="I161" i="1" s="1"/>
  <c r="I13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<sst xmlns="http://schemas.openxmlformats.org/spreadsheetml/2006/main" count="267" uniqueCount="149">
  <si>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</si>
  <si>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</si>
  <si>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</si>
  <si>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</si>
  <si>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</si>
  <si>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</si>
  <si>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</si>
  <si>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</si>
  <si>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</si>
  <si>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</si>
  <si>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</si>
  <si>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</si>
  <si>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</si>
  <si>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</si>
  <si>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</si>
  <si>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</si>
  <si>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</si>
  <si>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</si>
  <si>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</si>
  <si>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</si>
  <si>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</si>
  <si>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</si>
  <si>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</si>
  <si>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</si>
  <si>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</si>
  <si>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</si>
  <si>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</si>
  <si>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</si>
  <si>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</si>
  <si>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</si>
  <si>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</si>
  <si>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</si>
  <si>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</si>
  <si>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</si>
  <si>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</si>
  <si>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</si>
  <si>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</si>
  <si>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</si>
  <si>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</si>
  <si>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</si>
  <si>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</si>
  <si>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</si>
  <si>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</si>
  <si>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</si>
  <si>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</si>
  <si>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</si>
  <si>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</si>
  <si>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</si>
  <si>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</si>
  <si>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</si>
  <si>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</si>
  <si>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</si>
  <si>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</si>
  <si>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</si>
  <si>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</si>
  <si>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</si>
  <si>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</si>
  <si>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</si>
  <si>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</si>
  <si>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</si>
  <si>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</si>
  <si>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</si>
  <si>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</si>
  <si>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</si>
  <si>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</si>
  <si>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</si>
  <si>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</si>
  <si>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</si>
  <si>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</si>
  <si>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</si>
  <si>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</si>
  <si>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</si>
  <si>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</si>
  <si>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</si>
  <si>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</si>
  <si>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</si>
  <si>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</si>
  <si>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</si>
  <si>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</si>
  <si>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</si>
  <si>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</si>
  <si>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</si>
  <si>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</si>
  <si>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</si>
  <si>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</si>
  <si>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</si>
  <si>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</si>
  <si>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</si>
  <si>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</si>
  <si>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</si>
  <si>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</si>
  <si>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</si>
  <si>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</si>
  <si>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</si>
  <si>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</si>
  <si>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</si>
  <si>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</si>
  <si>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</si>
  <si>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</si>
  <si>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</si>
  <si>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</si>
  <si>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</si>
  <si>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</si>
  <si>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</si>
  <si>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</si>
  <si>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</si>
  <si>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</si>
  <si>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</si>
  <si>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</si>
  <si>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</si>
  <si>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</si>
  <si>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</si>
  <si>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</si>
  <si>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</si>
  <si>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</si>
  <si>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</si>
  <si>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</si>
  <si>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</si>
  <si>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</si>
  <si>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</si>
  <si>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</si>
  <si>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</si>
  <si>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</si>
  <si>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</si>
  <si>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</si>
  <si>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</si>
  <si>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</si>
  <si>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</si>
  <si>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</si>
  <si>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</si>
  <si>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</si>
  <si>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</si>
  <si>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</si>
  <si>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</si>
  <si>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</si>
  <si>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</si>
  <si>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</si>
  <si>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</si>
  <si>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</si>
  <si>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para el Desarrollo Integral de la Familia del Municipio de Salamanca, Guanajuato.</t>
  </si>
  <si>
    <t>Durante el periodo informado no se cuenta con un Balance Presupuestario de Recursos Disponibles Negativo.</t>
  </si>
  <si>
    <t>Durante el periodo informado no se cuenta con Deuda Pública y Obligaciones.</t>
  </si>
  <si>
    <t>Durante el periodo informado no se cuenta con Obligaciones a Corto Pazo contraídas por la Deuda Pública y Obligaciones.</t>
  </si>
  <si>
    <t>Durante el periodo informado no se cuenta con convenios de Deuda Garantizada.</t>
  </si>
  <si>
    <t>“Bajo protesta de decir verdad declaramos que los Estados Financieros y sus notas, son razonablemente correctos y son responsabilidad del emisor”</t>
  </si>
  <si>
    <t>Ejercicio 2024</t>
  </si>
  <si>
    <t>Correspondiente del 01 de enero al 31 de diciembre de 2024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</si>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</sst>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9"/>
  <sheetViews>
    <sheetView workbookViewId="0">
      <selection activeCell="B22" sqref="B2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3" width="12" style="1"/>
    <col min="4" max="4" width="15.83203125" style="1" customWidth="1"/>
    <col min="5" max="16384" width="12" style="1"/>
  </cols>
  <sheetData>
    <row r="1" spans="1:4" x14ac:dyDescent="0.2">
      <c r="A1" s="19" t="s">
        <v>139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147</v>
      </c>
    </row>
    <row r="3" spans="1:4" x14ac:dyDescent="0.2">
      <c r="A3" s="23" t="s">
        <v>146</v>
      </c>
      <c r="B3" s="24"/>
      <c r="C3" s="25" t="s">
        <v>3</v>
      </c>
      <c r="D3" s="27" t="s">
        <v>148</v>
      </c>
    </row>
    <row r="4" spans="1:4" x14ac:dyDescent="0.2">
      <c r="A4" s="70" t="s">
        <v>4</v>
      </c>
      <c r="B4" s="71"/>
      <c r="C4" s="28"/>
      <c r="D4" s="29"/>
    </row>
    <row r="5" spans="1:4" x14ac:dyDescent="0.2">
      <c r="A5" s="30" t="s">
        <v>5</v>
      </c>
      <c r="B5" s="31" t="s">
        <v>6</v>
      </c>
    </row>
    <row r="6" spans="1:4" x14ac:dyDescent="0.2">
      <c r="A6" s="32"/>
      <c r="B6" s="33"/>
    </row>
    <row r="7" spans="1:4" x14ac:dyDescent="0.2">
      <c r="A7" s="34"/>
      <c r="B7" s="39" t="s">
        <v>7</v>
      </c>
    </row>
    <row r="8" spans="1:4" x14ac:dyDescent="0.2">
      <c r="A8" s="34"/>
      <c r="B8" s="35"/>
    </row>
    <row r="9" spans="1:4" x14ac:dyDescent="0.2">
      <c r="A9" s="44" t="s">
        <v>8</v>
      </c>
      <c r="B9" s="36" t="s">
        <v>9</v>
      </c>
    </row>
    <row r="10" spans="1:4" x14ac:dyDescent="0.2">
      <c r="A10" s="44" t="s">
        <v>10</v>
      </c>
      <c r="B10" s="36" t="s">
        <v>11</v>
      </c>
    </row>
    <row r="11" spans="1:4" x14ac:dyDescent="0.2">
      <c r="A11" s="44" t="s">
        <v>12</v>
      </c>
      <c r="B11" s="36" t="s">
        <v>13</v>
      </c>
    </row>
    <row r="12" spans="1:4" x14ac:dyDescent="0.2">
      <c r="A12" s="44" t="s">
        <v>14</v>
      </c>
      <c r="B12" s="36" t="s">
        <v>15</v>
      </c>
    </row>
    <row r="13" spans="1:4" x14ac:dyDescent="0.2">
      <c r="A13" s="44" t="s">
        <v>16</v>
      </c>
      <c r="B13" s="36" t="s">
        <v>17</v>
      </c>
    </row>
    <row r="14" spans="1:4" x14ac:dyDescent="0.2">
      <c r="A14" s="44" t="s">
        <v>18</v>
      </c>
      <c r="B14" s="36" t="s">
        <v>19</v>
      </c>
    </row>
    <row r="15" spans="1:4" ht="12" thickBot="1" x14ac:dyDescent="0.25">
      <c r="A15" s="37"/>
      <c r="B15" s="38"/>
    </row>
    <row r="19" spans="1:4" ht="26.25" customHeight="1" x14ac:dyDescent="0.2">
      <c r="A19" s="72" t="s">
        <v>144</v>
      </c>
      <c r="B19" s="72"/>
      <c r="C19" s="72"/>
      <c r="D19" s="72"/>
    </row>
  </sheetData>
  <mergeCells count="2">
    <mergeCell ref="A4:B4"/>
    <mergeCell ref="A19:D19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4"/>
  <sheetViews>
    <sheetView showGridLines="0" workbookViewId="0">
      <selection activeCell="A17" sqref="A1:F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Anual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9</v>
      </c>
    </row>
    <row r="7" spans="1:6" x14ac:dyDescent="0.2">
      <c r="B7" s="1" t="s">
        <v>20</v>
      </c>
    </row>
    <row r="8" spans="1:6" x14ac:dyDescent="0.2">
      <c r="B8" s="45" t="s">
        <v>21</v>
      </c>
    </row>
    <row r="9" spans="1:6" x14ac:dyDescent="0.2">
      <c r="A9" s="42"/>
    </row>
    <row r="11" spans="1:6" x14ac:dyDescent="0.2">
      <c r="B11" s="1" t="s">
        <v>140</v>
      </c>
    </row>
    <row r="14" spans="1:6" ht="12" x14ac:dyDescent="0.2">
      <c r="B14" s="69" t="s">
        <v>144</v>
      </c>
      <c r="C14" s="69"/>
      <c r="D14" s="69"/>
      <c r="E14" s="69"/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pageSetUpPr fitToPage="1"/>
  </sheetPr>
  <dimension ref="A1:I164"/>
  <sheetViews>
    <sheetView showGridLines="0" topLeftCell="B1" zoomScaleNormal="100" workbookViewId="0">
      <selection activeCell="E23" sqref="E23"/>
    </sheetView>
  </sheetViews>
  <sheetFormatPr baseColWidth="10" defaultColWidth="12" defaultRowHeight="11.25" x14ac:dyDescent="0.2"/>
  <cols>
    <col min="1" max="1" width="2.6640625" style="1" customWidth="1"/>
    <col min="2" max="2" width="72" style="1" customWidth="1"/>
    <col min="3" max="3" width="16.83203125" style="1" bestFit="1" customWidth="1"/>
    <col min="4" max="4" width="16.5" style="1" bestFit="1" customWidth="1"/>
    <col min="5" max="5" width="15.33203125" style="1" bestFit="1" customWidth="1"/>
    <col min="6" max="6" width="15" style="1" customWidth="1"/>
    <col min="7" max="7" width="16.33203125" style="1" bestFit="1" customWidth="1"/>
    <col min="8" max="8" width="15.5" style="1" bestFit="1" customWidth="1"/>
    <col min="9" max="9" width="16.83203125" style="1" bestFit="1" customWidth="1"/>
    <col min="10" max="16384" width="12" style="1"/>
  </cols>
  <sheetData>
    <row r="1" spans="1:9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Anual</v>
      </c>
    </row>
    <row r="3" spans="1:9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3</v>
      </c>
      <c r="F3" s="41" t="str">
        <f>'Notas de Disciplina Financiera'!D3</f>
        <v>Cuenta Pública</v>
      </c>
    </row>
    <row r="5" spans="1:9" x14ac:dyDescent="0.2">
      <c r="B5" s="43" t="s">
        <v>22</v>
      </c>
    </row>
    <row r="6" spans="1:9" x14ac:dyDescent="0.2">
      <c r="B6" s="79" t="str">
        <f>B1</f>
        <v>Sistema para el Desarrollo Integral de la Familia del Municipio de Salamanca, Guanajuato.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23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24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diciembre de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25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26</v>
      </c>
      <c r="E11" s="77"/>
      <c r="F11" s="77"/>
      <c r="G11" s="77"/>
      <c r="H11" s="78"/>
      <c r="I11" s="9"/>
    </row>
    <row r="12" spans="1:9" ht="22.5" customHeight="1" x14ac:dyDescent="0.2">
      <c r="B12" s="8" t="s">
        <v>27</v>
      </c>
      <c r="C12" s="8" t="s">
        <v>28</v>
      </c>
      <c r="D12" s="2" t="s">
        <v>29</v>
      </c>
      <c r="E12" s="2" t="s">
        <v>30</v>
      </c>
      <c r="F12" s="2" t="s">
        <v>31</v>
      </c>
      <c r="G12" s="2" t="s">
        <v>32</v>
      </c>
      <c r="H12" s="2" t="s">
        <v>33</v>
      </c>
      <c r="I12" s="8" t="s">
        <v>34</v>
      </c>
    </row>
    <row r="13" spans="1:9" x14ac:dyDescent="0.2">
      <c r="A13" s="42"/>
      <c r="B13" s="13" t="s">
        <v>35</v>
      </c>
      <c r="C13" s="3">
        <f>+C14+C22+C32+C42+C52+C62+C66+C74+C78</f>
        <v>69058306.230000004</v>
      </c>
      <c r="D13" s="3">
        <f t="shared" ref="D13:H13" si="0">+D14+D22+D32+D42+D52+D62+D66+D74+D78</f>
        <v>10138780.77</v>
      </c>
      <c r="E13" s="3">
        <f t="shared" si="0"/>
        <v>-1054367.6599999999</v>
      </c>
      <c r="F13" s="3">
        <f t="shared" si="0"/>
        <v>6449875.4000000004</v>
      </c>
      <c r="G13" s="3">
        <f t="shared" si="0"/>
        <v>-6449875.4000000004</v>
      </c>
      <c r="H13" s="3">
        <f t="shared" si="0"/>
        <v>9084413.1099999994</v>
      </c>
      <c r="I13" s="3">
        <f>+C13+H13</f>
        <v>78142719.340000004</v>
      </c>
    </row>
    <row r="14" spans="1:9" x14ac:dyDescent="0.2">
      <c r="B14" s="17" t="s">
        <v>36</v>
      </c>
      <c r="C14" s="3">
        <f>SUM(C15:C21)</f>
        <v>51442103.43</v>
      </c>
      <c r="D14" s="3">
        <f t="shared" ref="D14:H14" si="1">SUM(D15:D21)</f>
        <v>0</v>
      </c>
      <c r="E14" s="3">
        <f t="shared" si="1"/>
        <v>0</v>
      </c>
      <c r="F14" s="3">
        <f t="shared" si="1"/>
        <v>947816.89</v>
      </c>
      <c r="G14" s="3">
        <f t="shared" si="1"/>
        <v>-1267916.8900000001</v>
      </c>
      <c r="H14" s="3">
        <f t="shared" si="1"/>
        <v>-320100.00000000012</v>
      </c>
      <c r="I14" s="3">
        <f t="shared" ref="I14:I77" si="2">+C14+H14</f>
        <v>51122003.43</v>
      </c>
    </row>
    <row r="15" spans="1:9" x14ac:dyDescent="0.2">
      <c r="B15" s="16" t="s">
        <v>37</v>
      </c>
      <c r="C15" s="4">
        <v>32444293.739999998</v>
      </c>
      <c r="D15" s="4">
        <v>0</v>
      </c>
      <c r="E15" s="4">
        <v>0</v>
      </c>
      <c r="F15" s="4">
        <v>0</v>
      </c>
      <c r="G15" s="4">
        <f>-30000-699000-270000-161978.59</f>
        <v>-1160978.5900000001</v>
      </c>
      <c r="H15" s="4">
        <f>SUM(D15:G15)</f>
        <v>-1160978.5900000001</v>
      </c>
      <c r="I15" s="4">
        <f t="shared" si="2"/>
        <v>31283315.149999999</v>
      </c>
    </row>
    <row r="16" spans="1:9" x14ac:dyDescent="0.2">
      <c r="B16" s="16" t="s">
        <v>38</v>
      </c>
      <c r="C16" s="4">
        <v>0</v>
      </c>
      <c r="D16" s="4">
        <v>0</v>
      </c>
      <c r="E16" s="4">
        <v>0</v>
      </c>
      <c r="F16" s="4">
        <v>30000</v>
      </c>
      <c r="G16" s="4">
        <v>0</v>
      </c>
      <c r="H16" s="4">
        <f t="shared" ref="H16:H79" si="3">SUM(D16:G16)</f>
        <v>30000</v>
      </c>
      <c r="I16" s="4">
        <f t="shared" si="2"/>
        <v>30000</v>
      </c>
    </row>
    <row r="17" spans="2:9" x14ac:dyDescent="0.2">
      <c r="B17" s="16" t="s">
        <v>39</v>
      </c>
      <c r="C17" s="4">
        <v>4919832.8</v>
      </c>
      <c r="D17" s="4">
        <v>0</v>
      </c>
      <c r="E17" s="4">
        <v>0</v>
      </c>
      <c r="F17" s="4">
        <f>17000+42214.36+365000</f>
        <v>424214.36</v>
      </c>
      <c r="G17" s="4">
        <v>-35000</v>
      </c>
      <c r="H17" s="4">
        <f t="shared" si="3"/>
        <v>389214.36</v>
      </c>
      <c r="I17" s="4">
        <f t="shared" si="2"/>
        <v>5309047.16</v>
      </c>
    </row>
    <row r="18" spans="2:9" x14ac:dyDescent="0.2">
      <c r="B18" s="16" t="s">
        <v>40</v>
      </c>
      <c r="C18" s="4">
        <v>8973686.8200000003</v>
      </c>
      <c r="D18" s="4">
        <v>0</v>
      </c>
      <c r="E18" s="4">
        <v>0</v>
      </c>
      <c r="F18" s="4">
        <v>28120.78</v>
      </c>
      <c r="G18" s="4">
        <v>-28120.78</v>
      </c>
      <c r="H18" s="4">
        <f t="shared" si="3"/>
        <v>0</v>
      </c>
      <c r="I18" s="4">
        <f t="shared" si="2"/>
        <v>8973686.8200000003</v>
      </c>
    </row>
    <row r="19" spans="2:9" x14ac:dyDescent="0.2">
      <c r="B19" s="16" t="s">
        <v>41</v>
      </c>
      <c r="C19" s="4">
        <v>3482075.38</v>
      </c>
      <c r="D19" s="4">
        <v>0</v>
      </c>
      <c r="E19" s="4">
        <v>0</v>
      </c>
      <c r="F19" s="4">
        <f>11717.52+119764.23+334000</f>
        <v>465481.75</v>
      </c>
      <c r="G19" s="4">
        <v>-11717.52</v>
      </c>
      <c r="H19" s="4">
        <f t="shared" si="3"/>
        <v>453764.23</v>
      </c>
      <c r="I19" s="4">
        <f t="shared" si="2"/>
        <v>3935839.61</v>
      </c>
    </row>
    <row r="20" spans="2:9" x14ac:dyDescent="0.2">
      <c r="B20" s="16" t="s">
        <v>42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43</v>
      </c>
      <c r="C21" s="4">
        <v>1622214.69</v>
      </c>
      <c r="D21" s="4">
        <v>0</v>
      </c>
      <c r="E21" s="4">
        <v>0</v>
      </c>
      <c r="F21" s="4">
        <v>0</v>
      </c>
      <c r="G21" s="4">
        <v>-32100</v>
      </c>
      <c r="H21" s="4">
        <f t="shared" si="3"/>
        <v>-32100</v>
      </c>
      <c r="I21" s="4">
        <f t="shared" si="2"/>
        <v>1590114.69</v>
      </c>
    </row>
    <row r="22" spans="2:9" x14ac:dyDescent="0.2">
      <c r="B22" s="17" t="s">
        <v>44</v>
      </c>
      <c r="C22" s="3">
        <f>SUM(C23:C31)</f>
        <v>6415643.8499999996</v>
      </c>
      <c r="D22" s="3">
        <f t="shared" ref="D22:G22" si="4">SUM(D23:D31)</f>
        <v>75253.36</v>
      </c>
      <c r="E22" s="3">
        <f t="shared" si="4"/>
        <v>-487667.66</v>
      </c>
      <c r="F22" s="3">
        <f t="shared" si="4"/>
        <v>1355841.57</v>
      </c>
      <c r="G22" s="3">
        <f t="shared" si="4"/>
        <v>-1750575.8199999998</v>
      </c>
      <c r="H22" s="4">
        <f t="shared" si="3"/>
        <v>-807148.54999999981</v>
      </c>
      <c r="I22" s="4">
        <f t="shared" si="2"/>
        <v>5608495.2999999998</v>
      </c>
    </row>
    <row r="23" spans="2:9" x14ac:dyDescent="0.2">
      <c r="B23" s="16" t="s">
        <v>45</v>
      </c>
      <c r="C23" s="4">
        <v>1985100.44</v>
      </c>
      <c r="D23" s="4">
        <f>3679+57675.17</f>
        <v>61354.17</v>
      </c>
      <c r="E23" s="4">
        <v>0</v>
      </c>
      <c r="F23" s="4">
        <f>155234.65+60000+20000+3000</f>
        <v>238234.65</v>
      </c>
      <c r="G23" s="4">
        <f>-600000-140000</f>
        <v>-740000</v>
      </c>
      <c r="H23" s="4">
        <f t="shared" si="3"/>
        <v>-440411.18</v>
      </c>
      <c r="I23" s="4">
        <f t="shared" si="2"/>
        <v>1544689.26</v>
      </c>
    </row>
    <row r="24" spans="2:9" x14ac:dyDescent="0.2">
      <c r="B24" s="16" t="s">
        <v>46</v>
      </c>
      <c r="C24" s="4">
        <v>837815.8</v>
      </c>
      <c r="D24" s="4">
        <v>0</v>
      </c>
      <c r="E24" s="4">
        <v>0</v>
      </c>
      <c r="F24" s="4">
        <f>10000+100000+11000+100000</f>
        <v>221000</v>
      </c>
      <c r="G24" s="4">
        <v>-10000</v>
      </c>
      <c r="H24" s="4">
        <f t="shared" si="3"/>
        <v>211000</v>
      </c>
      <c r="I24" s="4">
        <f t="shared" si="2"/>
        <v>1048815.8</v>
      </c>
    </row>
    <row r="25" spans="2:9" x14ac:dyDescent="0.2">
      <c r="B25" s="16" t="s">
        <v>47</v>
      </c>
      <c r="C25" s="4">
        <v>1218300</v>
      </c>
      <c r="D25" s="4">
        <v>0</v>
      </c>
      <c r="E25" s="4">
        <v>-487667.66</v>
      </c>
      <c r="F25" s="4">
        <v>0</v>
      </c>
      <c r="G25" s="4">
        <f>-544332.34-186300</f>
        <v>-730632.34</v>
      </c>
      <c r="H25" s="4">
        <f t="shared" si="3"/>
        <v>-1218300</v>
      </c>
      <c r="I25" s="4">
        <f t="shared" si="2"/>
        <v>0</v>
      </c>
    </row>
    <row r="26" spans="2:9" x14ac:dyDescent="0.2">
      <c r="B26" s="16" t="s">
        <v>48</v>
      </c>
      <c r="C26" s="4">
        <v>588041.52</v>
      </c>
      <c r="D26" s="4">
        <v>0</v>
      </c>
      <c r="E26" s="4">
        <v>0</v>
      </c>
      <c r="F26" s="4">
        <f>113251.88+205000+4000</f>
        <v>322251.88</v>
      </c>
      <c r="G26" s="4">
        <f>-100943.48-20000-33000</f>
        <v>-153943.47999999998</v>
      </c>
      <c r="H26" s="4">
        <f t="shared" si="3"/>
        <v>168308.40000000002</v>
      </c>
      <c r="I26" s="4">
        <f t="shared" si="2"/>
        <v>756349.92</v>
      </c>
    </row>
    <row r="27" spans="2:9" x14ac:dyDescent="0.2">
      <c r="B27" s="16" t="s">
        <v>49</v>
      </c>
      <c r="C27" s="4">
        <v>340384</v>
      </c>
      <c r="D27" s="4">
        <v>3619.2</v>
      </c>
      <c r="E27" s="4">
        <v>0</v>
      </c>
      <c r="F27" s="4">
        <f>60000+26620.8+27000</f>
        <v>113620.8</v>
      </c>
      <c r="G27" s="4">
        <v>0</v>
      </c>
      <c r="H27" s="4">
        <f t="shared" si="3"/>
        <v>117240</v>
      </c>
      <c r="I27" s="4">
        <f t="shared" si="2"/>
        <v>457624</v>
      </c>
    </row>
    <row r="28" spans="2:9" x14ac:dyDescent="0.2">
      <c r="B28" s="16" t="s">
        <v>50</v>
      </c>
      <c r="C28" s="4">
        <v>883999.92</v>
      </c>
      <c r="D28" s="4">
        <v>0</v>
      </c>
      <c r="E28" s="4">
        <v>0</v>
      </c>
      <c r="F28" s="4">
        <f>230000</f>
        <v>230000</v>
      </c>
      <c r="G28" s="4">
        <v>0</v>
      </c>
      <c r="H28" s="4">
        <f t="shared" si="3"/>
        <v>230000</v>
      </c>
      <c r="I28" s="4">
        <f t="shared" si="2"/>
        <v>1113999.92</v>
      </c>
    </row>
    <row r="29" spans="2:9" x14ac:dyDescent="0.2">
      <c r="B29" s="16" t="s">
        <v>51</v>
      </c>
      <c r="C29" s="4">
        <v>240699.17</v>
      </c>
      <c r="D29" s="4">
        <v>10279.99</v>
      </c>
      <c r="E29" s="4">
        <v>0</v>
      </c>
      <c r="F29" s="4">
        <f>13000+171000</f>
        <v>184000</v>
      </c>
      <c r="G29" s="4">
        <v>-23000</v>
      </c>
      <c r="H29" s="4">
        <f t="shared" si="3"/>
        <v>171279.99</v>
      </c>
      <c r="I29" s="4">
        <f t="shared" si="2"/>
        <v>411979.16000000003</v>
      </c>
    </row>
    <row r="30" spans="2:9" x14ac:dyDescent="0.2">
      <c r="B30" s="16" t="s">
        <v>52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53</v>
      </c>
      <c r="C31" s="4">
        <v>321303</v>
      </c>
      <c r="D31" s="4">
        <v>0</v>
      </c>
      <c r="E31" s="4">
        <v>0</v>
      </c>
      <c r="F31" s="4">
        <f>13000+21634.24+12100</f>
        <v>46734.240000000005</v>
      </c>
      <c r="G31" s="4">
        <f>-33000-40000-20000</f>
        <v>-93000</v>
      </c>
      <c r="H31" s="4">
        <f t="shared" si="3"/>
        <v>-46265.759999999995</v>
      </c>
      <c r="I31" s="4">
        <f t="shared" si="2"/>
        <v>275037.24</v>
      </c>
    </row>
    <row r="32" spans="2:9" x14ac:dyDescent="0.2">
      <c r="B32" s="17" t="s">
        <v>54</v>
      </c>
      <c r="C32" s="3">
        <f>SUM(C33:C41)</f>
        <v>5702480.5599999996</v>
      </c>
      <c r="D32" s="3">
        <f t="shared" ref="D32:H32" si="5">SUM(D33:D41)</f>
        <v>93611.83</v>
      </c>
      <c r="E32" s="3">
        <f t="shared" si="5"/>
        <v>0</v>
      </c>
      <c r="F32" s="3">
        <f t="shared" si="5"/>
        <v>651373.48</v>
      </c>
      <c r="G32" s="3">
        <f t="shared" si="5"/>
        <v>-687300.8</v>
      </c>
      <c r="H32" s="3">
        <f t="shared" si="5"/>
        <v>57684.509999999966</v>
      </c>
      <c r="I32" s="3">
        <f t="shared" si="2"/>
        <v>5760165.0699999994</v>
      </c>
    </row>
    <row r="33" spans="2:9" x14ac:dyDescent="0.2">
      <c r="B33" s="16" t="s">
        <v>55</v>
      </c>
      <c r="C33" s="4">
        <v>713828</v>
      </c>
      <c r="D33" s="4">
        <v>0</v>
      </c>
      <c r="E33" s="4">
        <v>0</v>
      </c>
      <c r="F33" s="4">
        <v>5100</v>
      </c>
      <c r="G33" s="4">
        <v>0</v>
      </c>
      <c r="H33" s="4">
        <f t="shared" si="3"/>
        <v>5100</v>
      </c>
      <c r="I33" s="4">
        <f t="shared" si="2"/>
        <v>718928</v>
      </c>
    </row>
    <row r="34" spans="2:9" x14ac:dyDescent="0.2">
      <c r="B34" s="16" t="s">
        <v>56</v>
      </c>
      <c r="C34" s="4">
        <v>150167.59</v>
      </c>
      <c r="D34" s="4">
        <v>0</v>
      </c>
      <c r="E34" s="4">
        <v>0</v>
      </c>
      <c r="F34" s="4">
        <f>50450+580+37000</f>
        <v>88030</v>
      </c>
      <c r="G34" s="4">
        <f>-8000-60000</f>
        <v>-68000</v>
      </c>
      <c r="H34" s="4">
        <f t="shared" si="3"/>
        <v>20030</v>
      </c>
      <c r="I34" s="4">
        <f t="shared" si="2"/>
        <v>170197.59</v>
      </c>
    </row>
    <row r="35" spans="2:9" x14ac:dyDescent="0.2">
      <c r="B35" s="16" t="s">
        <v>57</v>
      </c>
      <c r="C35" s="4">
        <v>414885.92</v>
      </c>
      <c r="D35" s="4">
        <v>0</v>
      </c>
      <c r="E35" s="4">
        <v>0</v>
      </c>
      <c r="F35" s="4">
        <f>5043.48+7000+142000</f>
        <v>154043.48000000001</v>
      </c>
      <c r="G35" s="4">
        <v>-58000</v>
      </c>
      <c r="H35" s="4">
        <f t="shared" si="3"/>
        <v>96043.48000000001</v>
      </c>
      <c r="I35" s="4">
        <f t="shared" si="2"/>
        <v>510929.4</v>
      </c>
    </row>
    <row r="36" spans="2:9" x14ac:dyDescent="0.2">
      <c r="B36" s="16" t="s">
        <v>58</v>
      </c>
      <c r="C36" s="4">
        <v>434736</v>
      </c>
      <c r="D36" s="4">
        <v>0</v>
      </c>
      <c r="E36" s="4">
        <v>0</v>
      </c>
      <c r="F36" s="4">
        <v>12000</v>
      </c>
      <c r="G36" s="4">
        <v>0</v>
      </c>
      <c r="H36" s="4">
        <f t="shared" si="3"/>
        <v>12000</v>
      </c>
      <c r="I36" s="4">
        <f t="shared" si="2"/>
        <v>446736</v>
      </c>
    </row>
    <row r="37" spans="2:9" x14ac:dyDescent="0.2">
      <c r="B37" s="16" t="s">
        <v>59</v>
      </c>
      <c r="C37" s="4">
        <v>1237756.92</v>
      </c>
      <c r="D37" s="4">
        <v>0</v>
      </c>
      <c r="E37" s="4">
        <v>0</v>
      </c>
      <c r="F37" s="4">
        <f>311000+51000</f>
        <v>362000</v>
      </c>
      <c r="G37" s="4">
        <f>-40000-170000-166000-177200.8</f>
        <v>-553200.80000000005</v>
      </c>
      <c r="H37" s="4">
        <f t="shared" si="3"/>
        <v>-191200.80000000005</v>
      </c>
      <c r="I37" s="4">
        <f t="shared" si="2"/>
        <v>1046556.1199999999</v>
      </c>
    </row>
    <row r="38" spans="2:9" x14ac:dyDescent="0.2">
      <c r="B38" s="16" t="s">
        <v>60</v>
      </c>
      <c r="C38" s="4">
        <v>35360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2"/>
        <v>35360</v>
      </c>
    </row>
    <row r="39" spans="2:9" x14ac:dyDescent="0.2">
      <c r="B39" s="16" t="s">
        <v>61</v>
      </c>
      <c r="C39" s="4">
        <v>61040</v>
      </c>
      <c r="D39" s="4">
        <v>0</v>
      </c>
      <c r="E39" s="4">
        <v>0</v>
      </c>
      <c r="F39" s="4">
        <v>12000</v>
      </c>
      <c r="G39" s="4">
        <v>-8100</v>
      </c>
      <c r="H39" s="4">
        <f t="shared" si="3"/>
        <v>3900</v>
      </c>
      <c r="I39" s="4">
        <f t="shared" si="2"/>
        <v>64940</v>
      </c>
    </row>
    <row r="40" spans="2:9" x14ac:dyDescent="0.2">
      <c r="B40" s="16" t="s">
        <v>62</v>
      </c>
      <c r="C40" s="4">
        <v>1296952</v>
      </c>
      <c r="D40" s="4">
        <v>0</v>
      </c>
      <c r="E40" s="4">
        <v>0</v>
      </c>
      <c r="F40" s="4">
        <v>0</v>
      </c>
      <c r="G40" s="4">
        <v>0</v>
      </c>
      <c r="H40" s="4">
        <f t="shared" si="3"/>
        <v>0</v>
      </c>
      <c r="I40" s="4">
        <f t="shared" si="2"/>
        <v>1296952</v>
      </c>
    </row>
    <row r="41" spans="2:9" x14ac:dyDescent="0.2">
      <c r="B41" s="16" t="s">
        <v>63</v>
      </c>
      <c r="C41" s="4">
        <v>1357754.13</v>
      </c>
      <c r="D41" s="4">
        <v>93611.83</v>
      </c>
      <c r="E41" s="4">
        <v>0</v>
      </c>
      <c r="F41" s="4">
        <f>4300+13900</f>
        <v>18200</v>
      </c>
      <c r="G41" s="4">
        <v>0</v>
      </c>
      <c r="H41" s="4">
        <f t="shared" si="3"/>
        <v>111811.83</v>
      </c>
      <c r="I41" s="4">
        <f t="shared" si="2"/>
        <v>1469565.96</v>
      </c>
    </row>
    <row r="42" spans="2:9" x14ac:dyDescent="0.2">
      <c r="B42" s="17" t="s">
        <v>64</v>
      </c>
      <c r="C42" s="3">
        <f>SUM(C43:C51)</f>
        <v>4640698.3899999997</v>
      </c>
      <c r="D42" s="3">
        <f t="shared" ref="D42:H42" si="6">SUM(D43:D51)</f>
        <v>709179.66999999993</v>
      </c>
      <c r="E42" s="3">
        <f t="shared" si="6"/>
        <v>0</v>
      </c>
      <c r="F42" s="3">
        <f t="shared" si="6"/>
        <v>0</v>
      </c>
      <c r="G42" s="3">
        <f t="shared" si="6"/>
        <v>0</v>
      </c>
      <c r="H42" s="3">
        <f t="shared" si="6"/>
        <v>709179.66999999993</v>
      </c>
      <c r="I42" s="3">
        <f t="shared" si="2"/>
        <v>5349878.0599999996</v>
      </c>
    </row>
    <row r="43" spans="2:9" x14ac:dyDescent="0.2">
      <c r="B43" s="16" t="s">
        <v>65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2"/>
        <v>0</v>
      </c>
    </row>
    <row r="44" spans="2:9" x14ac:dyDescent="0.2">
      <c r="B44" s="16" t="s">
        <v>66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2"/>
        <v>0</v>
      </c>
    </row>
    <row r="45" spans="2:9" x14ac:dyDescent="0.2">
      <c r="B45" s="16" t="s">
        <v>67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2"/>
        <v>0</v>
      </c>
    </row>
    <row r="46" spans="2:9" x14ac:dyDescent="0.2">
      <c r="B46" s="16" t="s">
        <v>68</v>
      </c>
      <c r="C46" s="4">
        <v>4640698.3899999997</v>
      </c>
      <c r="D46" s="4">
        <f>505668.19+70000+133511.48</f>
        <v>709179.66999999993</v>
      </c>
      <c r="E46" s="4">
        <v>0</v>
      </c>
      <c r="F46" s="4">
        <v>0</v>
      </c>
      <c r="G46" s="4">
        <v>0</v>
      </c>
      <c r="H46" s="4">
        <f t="shared" si="3"/>
        <v>709179.66999999993</v>
      </c>
      <c r="I46" s="4">
        <f t="shared" si="2"/>
        <v>5349878.0599999996</v>
      </c>
    </row>
    <row r="47" spans="2:9" x14ac:dyDescent="0.2">
      <c r="B47" s="16" t="s">
        <v>69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2"/>
        <v>0</v>
      </c>
    </row>
    <row r="48" spans="2:9" x14ac:dyDescent="0.2">
      <c r="B48" s="16" t="s">
        <v>70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2"/>
        <v>0</v>
      </c>
    </row>
    <row r="49" spans="2:9" x14ac:dyDescent="0.2">
      <c r="B49" s="16" t="s">
        <v>71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2"/>
        <v>0</v>
      </c>
    </row>
    <row r="50" spans="2:9" x14ac:dyDescent="0.2">
      <c r="B50" s="16" t="s">
        <v>72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2"/>
        <v>0</v>
      </c>
    </row>
    <row r="51" spans="2:9" x14ac:dyDescent="0.2">
      <c r="B51" s="16" t="s">
        <v>73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2"/>
        <v>0</v>
      </c>
    </row>
    <row r="52" spans="2:9" x14ac:dyDescent="0.2">
      <c r="B52" s="17" t="s">
        <v>74</v>
      </c>
      <c r="C52" s="3">
        <f>SUM(C53:C61)</f>
        <v>857380</v>
      </c>
      <c r="D52" s="3">
        <f t="shared" ref="D52:H52" si="7">SUM(D53:D61)</f>
        <v>4417254.51</v>
      </c>
      <c r="E52" s="3">
        <f t="shared" si="7"/>
        <v>-566700</v>
      </c>
      <c r="F52" s="3">
        <f t="shared" si="7"/>
        <v>3459081.8899999997</v>
      </c>
      <c r="G52" s="3">
        <f t="shared" si="7"/>
        <v>-2744081.89</v>
      </c>
      <c r="H52" s="3">
        <f t="shared" si="7"/>
        <v>4565554.51</v>
      </c>
      <c r="I52" s="3">
        <f t="shared" si="2"/>
        <v>5422934.5099999998</v>
      </c>
    </row>
    <row r="53" spans="2:9" x14ac:dyDescent="0.2">
      <c r="B53" s="16" t="s">
        <v>75</v>
      </c>
      <c r="C53" s="4">
        <v>572788</v>
      </c>
      <c r="D53" s="4">
        <v>235634.11</v>
      </c>
      <c r="E53" s="4">
        <v>-566700</v>
      </c>
      <c r="F53" s="4">
        <f>98000+532000+45599.2</f>
        <v>675599.2</v>
      </c>
      <c r="G53" s="4">
        <v>-45599.199999999997</v>
      </c>
      <c r="H53" s="4">
        <f t="shared" si="3"/>
        <v>298934.10999999993</v>
      </c>
      <c r="I53" s="4">
        <f t="shared" si="2"/>
        <v>871722.10999999987</v>
      </c>
    </row>
    <row r="54" spans="2:9" x14ac:dyDescent="0.2">
      <c r="B54" s="16" t="s">
        <v>76</v>
      </c>
      <c r="C54" s="4">
        <v>74605</v>
      </c>
      <c r="D54" s="4">
        <f>31094.96+155745.64</f>
        <v>186840.6</v>
      </c>
      <c r="E54" s="4">
        <v>0</v>
      </c>
      <c r="F54" s="4">
        <v>57000</v>
      </c>
      <c r="G54" s="4">
        <v>0</v>
      </c>
      <c r="H54" s="4">
        <f t="shared" si="3"/>
        <v>243840.6</v>
      </c>
      <c r="I54" s="4">
        <f t="shared" si="2"/>
        <v>318445.59999999998</v>
      </c>
    </row>
    <row r="55" spans="2:9" x14ac:dyDescent="0.2">
      <c r="B55" s="16" t="s">
        <v>77</v>
      </c>
      <c r="C55" s="4">
        <v>83000</v>
      </c>
      <c r="D55" s="4">
        <f>2698482.69+22680</f>
        <v>2721162.69</v>
      </c>
      <c r="E55" s="4">
        <v>0</v>
      </c>
      <c r="F55" s="4">
        <v>2698482.69</v>
      </c>
      <c r="G55" s="4">
        <v>-2698482.69</v>
      </c>
      <c r="H55" s="4">
        <f t="shared" si="3"/>
        <v>2721162.69</v>
      </c>
      <c r="I55" s="4">
        <f t="shared" si="2"/>
        <v>2804162.69</v>
      </c>
    </row>
    <row r="56" spans="2:9" x14ac:dyDescent="0.2">
      <c r="B56" s="16" t="s">
        <v>78</v>
      </c>
      <c r="C56" s="4">
        <v>0</v>
      </c>
      <c r="D56" s="4">
        <v>1232640.02</v>
      </c>
      <c r="E56" s="4">
        <v>0</v>
      </c>
      <c r="F56" s="4">
        <v>0</v>
      </c>
      <c r="G56" s="4">
        <v>0</v>
      </c>
      <c r="H56" s="4">
        <f t="shared" si="3"/>
        <v>1232640.02</v>
      </c>
      <c r="I56" s="4">
        <f t="shared" si="2"/>
        <v>1232640.02</v>
      </c>
    </row>
    <row r="57" spans="2:9" x14ac:dyDescent="0.2">
      <c r="B57" s="16" t="s">
        <v>79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2"/>
        <v>0</v>
      </c>
    </row>
    <row r="58" spans="2:9" x14ac:dyDescent="0.2">
      <c r="B58" s="16" t="s">
        <v>80</v>
      </c>
      <c r="C58" s="4">
        <v>126987</v>
      </c>
      <c r="D58" s="4">
        <v>40977.089999999997</v>
      </c>
      <c r="E58" s="4">
        <v>0</v>
      </c>
      <c r="F58" s="4">
        <v>8000</v>
      </c>
      <c r="G58" s="4">
        <v>0</v>
      </c>
      <c r="H58" s="4">
        <f t="shared" si="3"/>
        <v>48977.09</v>
      </c>
      <c r="I58" s="4">
        <f t="shared" si="2"/>
        <v>175964.09</v>
      </c>
    </row>
    <row r="59" spans="2:9" x14ac:dyDescent="0.2">
      <c r="B59" s="16" t="s">
        <v>81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2"/>
        <v>0</v>
      </c>
    </row>
    <row r="60" spans="2:9" x14ac:dyDescent="0.2">
      <c r="B60" s="16" t="s">
        <v>82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2"/>
        <v>0</v>
      </c>
    </row>
    <row r="61" spans="2:9" x14ac:dyDescent="0.2">
      <c r="B61" s="16" t="s">
        <v>83</v>
      </c>
      <c r="C61" s="4">
        <v>0</v>
      </c>
      <c r="D61" s="4">
        <v>0</v>
      </c>
      <c r="E61" s="4">
        <v>0</v>
      </c>
      <c r="F61" s="4">
        <v>20000</v>
      </c>
      <c r="G61" s="4">
        <v>0</v>
      </c>
      <c r="H61" s="4">
        <f t="shared" si="3"/>
        <v>20000</v>
      </c>
      <c r="I61" s="4">
        <f t="shared" si="2"/>
        <v>20000</v>
      </c>
    </row>
    <row r="62" spans="2:9" x14ac:dyDescent="0.2">
      <c r="B62" s="17" t="s">
        <v>84</v>
      </c>
      <c r="C62" s="3">
        <f>SUM(C63:C65)</f>
        <v>0</v>
      </c>
      <c r="D62" s="3">
        <f t="shared" ref="D62:H62" si="8">SUM(D63:D65)</f>
        <v>4843481.4000000004</v>
      </c>
      <c r="E62" s="3">
        <f t="shared" si="8"/>
        <v>0</v>
      </c>
      <c r="F62" s="3">
        <f t="shared" si="8"/>
        <v>35761.57</v>
      </c>
      <c r="G62" s="3">
        <f t="shared" si="8"/>
        <v>0</v>
      </c>
      <c r="H62" s="3">
        <f t="shared" si="8"/>
        <v>4879242.9700000007</v>
      </c>
      <c r="I62" s="3">
        <f t="shared" si="2"/>
        <v>4879242.9700000007</v>
      </c>
    </row>
    <row r="63" spans="2:9" x14ac:dyDescent="0.2">
      <c r="B63" s="16" t="s">
        <v>85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si="2"/>
        <v>0</v>
      </c>
    </row>
    <row r="64" spans="2:9" x14ac:dyDescent="0.2">
      <c r="B64" s="16" t="s">
        <v>86</v>
      </c>
      <c r="C64" s="4">
        <v>0</v>
      </c>
      <c r="D64" s="4">
        <v>4843481.4000000004</v>
      </c>
      <c r="E64" s="4">
        <v>0</v>
      </c>
      <c r="F64" s="4">
        <v>35761.57</v>
      </c>
      <c r="G64" s="4">
        <v>0</v>
      </c>
      <c r="H64" s="4">
        <f t="shared" si="3"/>
        <v>4879242.9700000007</v>
      </c>
      <c r="I64" s="4">
        <f t="shared" si="2"/>
        <v>4879242.9700000007</v>
      </c>
    </row>
    <row r="65" spans="2:9" x14ac:dyDescent="0.2">
      <c r="B65" s="16" t="s">
        <v>87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2"/>
        <v>0</v>
      </c>
    </row>
    <row r="66" spans="2:9" x14ac:dyDescent="0.2">
      <c r="B66" s="17" t="s">
        <v>88</v>
      </c>
      <c r="C66" s="3">
        <f>SUM(C67:C73)</f>
        <v>0</v>
      </c>
      <c r="D66" s="3">
        <f t="shared" ref="D66:H66" si="9">SUM(D67:D73)</f>
        <v>0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0</v>
      </c>
      <c r="I66" s="3">
        <f t="shared" si="2"/>
        <v>0</v>
      </c>
    </row>
    <row r="67" spans="2:9" x14ac:dyDescent="0.2">
      <c r="B67" s="16" t="s">
        <v>89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si="2"/>
        <v>0</v>
      </c>
    </row>
    <row r="68" spans="2:9" x14ac:dyDescent="0.2">
      <c r="B68" s="16" t="s">
        <v>90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2"/>
        <v>0</v>
      </c>
    </row>
    <row r="69" spans="2:9" x14ac:dyDescent="0.2">
      <c r="B69" s="16" t="s">
        <v>91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2"/>
        <v>0</v>
      </c>
    </row>
    <row r="70" spans="2:9" x14ac:dyDescent="0.2">
      <c r="B70" s="16" t="s">
        <v>92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2"/>
        <v>0</v>
      </c>
    </row>
    <row r="71" spans="2:9" x14ac:dyDescent="0.2">
      <c r="B71" s="16" t="s">
        <v>93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2"/>
        <v>0</v>
      </c>
    </row>
    <row r="72" spans="2:9" x14ac:dyDescent="0.2">
      <c r="B72" s="16" t="s">
        <v>94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2"/>
        <v>0</v>
      </c>
    </row>
    <row r="73" spans="2:9" x14ac:dyDescent="0.2">
      <c r="B73" s="16" t="s">
        <v>95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2"/>
        <v>0</v>
      </c>
    </row>
    <row r="74" spans="2:9" x14ac:dyDescent="0.2">
      <c r="B74" s="17" t="s">
        <v>96</v>
      </c>
      <c r="C74" s="3">
        <f>SUM(C75:C77)</f>
        <v>0</v>
      </c>
      <c r="D74" s="3">
        <f t="shared" ref="D74:H74" si="10">SUM(D75:D77)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2"/>
        <v>0</v>
      </c>
    </row>
    <row r="75" spans="2:9" x14ac:dyDescent="0.2">
      <c r="B75" s="16" t="s">
        <v>97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si="2"/>
        <v>0</v>
      </c>
    </row>
    <row r="76" spans="2:9" x14ac:dyDescent="0.2">
      <c r="B76" s="16" t="s">
        <v>98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2"/>
        <v>0</v>
      </c>
    </row>
    <row r="77" spans="2:9" x14ac:dyDescent="0.2">
      <c r="B77" s="16" t="s">
        <v>99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2"/>
        <v>0</v>
      </c>
    </row>
    <row r="78" spans="2:9" x14ac:dyDescent="0.2">
      <c r="B78" s="17" t="s">
        <v>100</v>
      </c>
      <c r="C78" s="3">
        <f>SUM(C79:C85)</f>
        <v>0</v>
      </c>
      <c r="D78" s="3">
        <f t="shared" ref="D78:H78" si="11">SUM(D79:D85)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  <c r="H78" s="3">
        <f t="shared" si="11"/>
        <v>0</v>
      </c>
      <c r="I78" s="3">
        <f t="shared" ref="I78:I141" si="12">+C78+H78</f>
        <v>0</v>
      </c>
    </row>
    <row r="79" spans="2:9" x14ac:dyDescent="0.2">
      <c r="B79" s="16" t="s">
        <v>101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si="12"/>
        <v>0</v>
      </c>
    </row>
    <row r="80" spans="2:9" x14ac:dyDescent="0.2">
      <c r="B80" s="16" t="s">
        <v>102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143" si="13">SUM(D80:G80)</f>
        <v>0</v>
      </c>
      <c r="I80" s="4">
        <f t="shared" si="12"/>
        <v>0</v>
      </c>
    </row>
    <row r="81" spans="2:9" x14ac:dyDescent="0.2">
      <c r="B81" s="16" t="s">
        <v>103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</row>
    <row r="82" spans="2:9" x14ac:dyDescent="0.2">
      <c r="B82" s="16" t="s">
        <v>104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105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106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107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108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37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38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39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41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43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44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45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46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47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48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49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51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53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54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55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56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57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58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59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61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63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65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66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67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68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69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71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72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73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75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76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77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78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79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81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83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85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86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87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89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91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93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95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96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97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98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99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101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103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104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105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106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107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109</v>
      </c>
      <c r="C161" s="6">
        <f>+C13+C87</f>
        <v>69058306.230000004</v>
      </c>
      <c r="D161" s="6">
        <f t="shared" ref="D161:H161" si="16">+D13+D87</f>
        <v>10138780.77</v>
      </c>
      <c r="E161" s="6">
        <f t="shared" si="16"/>
        <v>-1054367.6599999999</v>
      </c>
      <c r="F161" s="6">
        <f t="shared" si="16"/>
        <v>6449875.4000000004</v>
      </c>
      <c r="G161" s="6">
        <f t="shared" si="16"/>
        <v>-6449875.4000000004</v>
      </c>
      <c r="H161" s="6">
        <f t="shared" si="16"/>
        <v>9084413.1099999994</v>
      </c>
      <c r="I161" s="3">
        <f t="shared" si="14"/>
        <v>78142719.340000004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ht="12" x14ac:dyDescent="0.2">
      <c r="B164" s="69" t="s">
        <v>144</v>
      </c>
    </row>
  </sheetData>
  <protectedRanges>
    <protectedRange sqref="C13:I13 C87:H87 I14:I161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ignoredErrors>
    <ignoredError sqref="C14:H14 C30:E30 C22 C16:E16 C15:E15 C43:C51 C42 C33:E33 C57:E57 C52 C63:E63 C62 C67:E73 C66 C75:C77 C74 C79:E159 C78 D75:E77 D74:G74 D78:G78 D66:G66 D62:G62 C41 E41 D43:E45 D42:G42 D52:G52 D32:G32 C13:H13 D47:E51 E46 C53 C54 E54 C55 E55 C56 E56 C59:E61 C58 E58 C65:E65 C64 E64 I13:I31 I33:I54 I55:I78 I79:I85 I87:I153 I154:I159 I161 C18:D18 C17 E17 C20:E21 C19 E19 C23 E23 C24 E24 C25:D25 C26 E26 C27 E27 C31 E31 C35:E36 C34 E34 C38:E40 C37 C28 E28 C29 E29" unlockedFormula="1"/>
    <ignoredError sqref="D22:E22 F15 F16:G16 F22:G22 H142:H147 H114:H115 H93:H95 H89:H92 H79:H85 H97:H105 H107:H113 H117:H125 H127:H135 H137:H139 H141 H149:H151 H153:H159 G33 F56:G57 F63:G63 F67:G73 F79:G159 F75:G77 G41 F43:G51 H15:H31 F30:G30 G36 F38:G38 F40:G40 F65:G65 G64 F59:G60 G61 F20:G20 F21 G27 G28 G54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4"/>
  <sheetViews>
    <sheetView showGridLines="0" workbookViewId="0">
      <selection activeCell="A34" sqref="A1:F3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Anual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3</v>
      </c>
      <c r="F3" s="41" t="str">
        <f>'Notas de Disciplina Financiera'!D3</f>
        <v>Cuenta Pública</v>
      </c>
    </row>
    <row r="5" spans="1:6" ht="12" thickBot="1" x14ac:dyDescent="0.25">
      <c r="C5" s="43" t="s">
        <v>110</v>
      </c>
    </row>
    <row r="6" spans="1:6" x14ac:dyDescent="0.2">
      <c r="B6" s="82" t="str">
        <f>B1</f>
        <v>Sistema para el Desarrollo Integral de la Familia del Municipio de Salamanca, Guanajuato.</v>
      </c>
      <c r="C6" s="83"/>
      <c r="D6" s="83"/>
      <c r="E6" s="83"/>
      <c r="F6" s="84"/>
    </row>
    <row r="7" spans="1:6" x14ac:dyDescent="0.2">
      <c r="B7" s="85" t="s">
        <v>111</v>
      </c>
      <c r="C7" s="86"/>
      <c r="D7" s="86"/>
      <c r="E7" s="86"/>
      <c r="F7" s="87"/>
    </row>
    <row r="8" spans="1:6" x14ac:dyDescent="0.2">
      <c r="B8" s="88" t="s">
        <v>145</v>
      </c>
      <c r="C8" s="89"/>
      <c r="D8" s="89"/>
      <c r="E8" s="89"/>
      <c r="F8" s="90"/>
    </row>
    <row r="9" spans="1:6" ht="22.5" x14ac:dyDescent="0.2">
      <c r="B9" s="80" t="s">
        <v>112</v>
      </c>
      <c r="C9" s="81" t="s">
        <v>113</v>
      </c>
      <c r="D9" s="67" t="s">
        <v>114</v>
      </c>
      <c r="E9" s="67" t="s">
        <v>115</v>
      </c>
      <c r="F9" s="68" t="s">
        <v>116</v>
      </c>
    </row>
    <row r="10" spans="1:6" x14ac:dyDescent="0.2">
      <c r="A10" s="42"/>
      <c r="B10" s="80"/>
      <c r="C10" s="81"/>
      <c r="D10" s="67" t="s">
        <v>117</v>
      </c>
      <c r="E10" s="67" t="s">
        <v>118</v>
      </c>
      <c r="F10" s="68" t="s">
        <v>119</v>
      </c>
    </row>
    <row r="11" spans="1:6" x14ac:dyDescent="0.2">
      <c r="B11" s="52"/>
      <c r="C11" s="53" t="s">
        <v>120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121</v>
      </c>
      <c r="D12" s="58">
        <v>0</v>
      </c>
      <c r="E12" s="58">
        <v>0</v>
      </c>
      <c r="F12" s="59">
        <f>+D12-E12</f>
        <v>0</v>
      </c>
    </row>
    <row r="13" spans="1:6" x14ac:dyDescent="0.2">
      <c r="B13" s="56">
        <v>2000</v>
      </c>
      <c r="C13" s="57" t="s">
        <v>122</v>
      </c>
      <c r="D13" s="58">
        <v>0</v>
      </c>
      <c r="E13" s="58">
        <v>0</v>
      </c>
      <c r="F13" s="59">
        <f t="shared" ref="F13:F20" si="1">+D13-E13</f>
        <v>0</v>
      </c>
    </row>
    <row r="14" spans="1:6" x14ac:dyDescent="0.2">
      <c r="B14" s="56">
        <v>3000</v>
      </c>
      <c r="C14" s="57" t="s">
        <v>123</v>
      </c>
      <c r="D14" s="58">
        <v>0</v>
      </c>
      <c r="E14" s="58">
        <v>0</v>
      </c>
      <c r="F14" s="59">
        <f t="shared" si="1"/>
        <v>0</v>
      </c>
    </row>
    <row r="15" spans="1:6" x14ac:dyDescent="0.2">
      <c r="B15" s="56">
        <v>4000</v>
      </c>
      <c r="C15" s="57" t="s">
        <v>124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125</v>
      </c>
      <c r="D16" s="58">
        <v>0</v>
      </c>
      <c r="E16" s="58">
        <v>0</v>
      </c>
      <c r="F16" s="59">
        <f t="shared" si="1"/>
        <v>0</v>
      </c>
    </row>
    <row r="17" spans="2:6" x14ac:dyDescent="0.2">
      <c r="B17" s="56">
        <v>6000</v>
      </c>
      <c r="C17" s="57" t="s">
        <v>126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127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128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129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130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121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122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123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124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125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126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127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128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129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33</v>
      </c>
      <c r="D31" s="50">
        <f>D11+D21</f>
        <v>0</v>
      </c>
      <c r="E31" s="50">
        <f t="shared" ref="E31:F31" si="3">E11+E21</f>
        <v>0</v>
      </c>
      <c r="F31" s="51">
        <f t="shared" si="3"/>
        <v>0</v>
      </c>
    </row>
    <row r="34" spans="2:2" ht="12" x14ac:dyDescent="0.2">
      <c r="B34" s="69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pageSetup scale="76" orientation="portrait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>
      <selection activeCell="A18" sqref="A1:F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Anual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15</v>
      </c>
    </row>
    <row r="7" spans="1:6" x14ac:dyDescent="0.2">
      <c r="B7" s="1" t="s">
        <v>131</v>
      </c>
    </row>
    <row r="8" spans="1:6" x14ac:dyDescent="0.2">
      <c r="B8" s="45" t="s">
        <v>132</v>
      </c>
    </row>
    <row r="9" spans="1:6" x14ac:dyDescent="0.2">
      <c r="A9" s="42"/>
      <c r="B9" s="47" t="s">
        <v>133</v>
      </c>
    </row>
    <row r="10" spans="1:6" x14ac:dyDescent="0.2">
      <c r="B10" s="47" t="s">
        <v>134</v>
      </c>
    </row>
    <row r="13" spans="1:6" x14ac:dyDescent="0.2">
      <c r="B13" s="1" t="s">
        <v>141</v>
      </c>
    </row>
    <row r="17" spans="2:2" ht="12" x14ac:dyDescent="0.2">
      <c r="B17" s="69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8"/>
  <sheetViews>
    <sheetView showGridLines="0" workbookViewId="0">
      <selection activeCell="A19" sqref="A1:F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Anual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17</v>
      </c>
    </row>
    <row r="7" spans="1:6" x14ac:dyDescent="0.2">
      <c r="B7" s="1" t="s">
        <v>131</v>
      </c>
    </row>
    <row r="8" spans="1:6" x14ac:dyDescent="0.2">
      <c r="B8" s="45" t="s">
        <v>135</v>
      </c>
    </row>
    <row r="9" spans="1:6" x14ac:dyDescent="0.2">
      <c r="A9" s="42"/>
      <c r="B9" s="46" t="s">
        <v>136</v>
      </c>
    </row>
    <row r="10" spans="1:6" x14ac:dyDescent="0.2">
      <c r="B10" s="46" t="s">
        <v>137</v>
      </c>
    </row>
    <row r="13" spans="1:6" x14ac:dyDescent="0.2">
      <c r="B13" s="1" t="s">
        <v>142</v>
      </c>
    </row>
    <row r="18" spans="2:2" ht="12" x14ac:dyDescent="0.2">
      <c r="B18" s="69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7"/>
  <sheetViews>
    <sheetView showGridLines="0" tabSelected="1" workbookViewId="0">
      <selection activeCell="A19" sqref="A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Anual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19</v>
      </c>
    </row>
    <row r="7" spans="1:6" x14ac:dyDescent="0.2">
      <c r="B7" s="1" t="s">
        <v>131</v>
      </c>
    </row>
    <row r="8" spans="1:6" x14ac:dyDescent="0.2">
      <c r="B8" s="45" t="s">
        <v>138</v>
      </c>
    </row>
    <row r="9" spans="1:6" x14ac:dyDescent="0.2">
      <c r="A9" s="42"/>
    </row>
    <row r="12" spans="1:6" x14ac:dyDescent="0.2">
      <c r="B12" s="1" t="s">
        <v>143</v>
      </c>
    </row>
    <row r="17" spans="2:2" ht="12" x14ac:dyDescent="0.2">
      <c r="B17" s="69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cp:lastPrinted>2025-01-28T18:31:28Z</cp:lastPrinted>
  <dcterms:created xsi:type="dcterms:W3CDTF">2024-03-15T21:50:03Z</dcterms:created>
  <dcterms:modified xsi:type="dcterms:W3CDTF">2025-02-20T19:51:36Z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